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6875" windowHeight="12270" activeTab="0"/>
  </bookViews>
  <sheets>
    <sheet name="Live Calc" sheetId="1" r:id="rId1"/>
  </sheets>
  <definedNames>
    <definedName name="_xlnm.Print_Area" localSheetId="0">'Live Calc'!$A$1:$J$28</definedName>
  </definedNames>
  <calcPr fullCalcOnLoad="1"/>
</workbook>
</file>

<file path=xl/sharedStrings.xml><?xml version="1.0" encoding="utf-8"?>
<sst xmlns="http://schemas.openxmlformats.org/spreadsheetml/2006/main" count="45" uniqueCount="33">
  <si>
    <t>User Inputs in Orange</t>
  </si>
  <si>
    <t>Cost Driver</t>
  </si>
  <si>
    <t>Lower Limit</t>
  </si>
  <si>
    <t>Upper Limit</t>
  </si>
  <si>
    <t>Standard Error of the Estimate (SEE)</t>
  </si>
  <si>
    <t>Total</t>
  </si>
  <si>
    <t>Cost Driver(s)</t>
  </si>
  <si>
    <t>Input a value between the Lower Limit and Upper Limit in the Value Column</t>
  </si>
  <si>
    <t>SME-SMAD WBS Element</t>
  </si>
  <si>
    <t>Value*</t>
  </si>
  <si>
    <t>NICM Nonrecurring Hardware Development Plus One Protoflight Unit Cost for Remote Sensing Instrument Payload</t>
  </si>
  <si>
    <t>Optical Planetary (for instuments visiting planets other than Earth) Payload (e.g. cameras, spectrometers, interferometers)</t>
  </si>
  <si>
    <t>Optical Earth-Orbiting (instruments on spacecraft in geocentric orbits) Payload (e.g., cameras, spectrometers, interferometers)</t>
  </si>
  <si>
    <t>Active and Passive Microwave Payload (e.g., radars, altimeters, scattermeters, sounders, GPS, receivers)</t>
  </si>
  <si>
    <t>Particles Payload (e.g., plasma detectors, plasma wave detectors)</t>
  </si>
  <si>
    <t>Fields Payload (e.g., electric field detectors, magnetic field detectors)</t>
  </si>
  <si>
    <t>Instrument Total Mass (kg)</t>
  </si>
  <si>
    <t>Maximum Intrument Power (W)</t>
  </si>
  <si>
    <t>Design Life (months)</t>
  </si>
  <si>
    <t>Total Data Rate (kbps)</t>
  </si>
  <si>
    <r>
      <t>R</t>
    </r>
    <r>
      <rPr>
        <b/>
        <vertAlign val="superscript"/>
        <sz val="10"/>
        <rFont val="Arial"/>
        <family val="2"/>
      </rPr>
      <t>2</t>
    </r>
  </si>
  <si>
    <t>Instrument Tech-nology Readiness Level (TRL)</t>
  </si>
  <si>
    <t>Implemented by Anthony Shao, Microcosm. Contact: bookproject@smad.com</t>
  </si>
  <si>
    <t>See text for discussion.</t>
  </si>
  <si>
    <t>N/A</t>
  </si>
  <si>
    <t>Estimated Cost in $K for Fiscal Year:</t>
  </si>
  <si>
    <t>Inflation Factors Relative to the Year 2010</t>
  </si>
  <si>
    <t>Fiscal Year</t>
  </si>
  <si>
    <t>Inflation Factor*</t>
  </si>
  <si>
    <t>* Beyond 2012, the rates shown are based on an extrapolated constant rate of inflation. New projections are available annually.</t>
  </si>
  <si>
    <t>Estimatined Cost in FY2010 [$K]</t>
  </si>
  <si>
    <t>Version 1. August 1, 2011. Copyright, 2011, Microcosm, Inc.</t>
  </si>
  <si>
    <t>Table 11-14. NICM Nonrecurring Hardware Development Plus One Protoflight Unit Cost for Remote Sensing Instrument Payload in FY2010 Thousands of Dollars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</si>
</sst>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  <numFmt numFmtId="166" formatCode="&quot;$&quot;#,##0.0000"/>
    <numFmt numFmtId="167" formatCode="&quot;$&quot;#,##0.00"/>
    <numFmt numFmtId="168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name val="Genev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vertAlign val="superscript"/>
      <sz val="1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2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0" xfId="22" applyFont="1" applyFill="1" applyBorder="1" applyAlignment="1">
      <alignment vertical="center" wrapText="1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3" borderId="5" xfId="0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8" xfId="0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0" fontId="0" fillId="5" borderId="8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168" fontId="0" fillId="4" borderId="7" xfId="0" applyNumberFormat="1" applyFill="1" applyBorder="1" applyAlignment="1">
      <alignment horizontal="center" vertical="center" wrapText="1"/>
    </xf>
    <xf numFmtId="0" fontId="2" fillId="4" borderId="14" xfId="22" applyFont="1" applyFill="1" applyBorder="1" applyAlignment="1">
      <alignment horizontal="center" vertical="center" wrapText="1"/>
      <protection/>
    </xf>
    <xf numFmtId="0" fontId="2" fillId="2" borderId="15" xfId="22" applyFont="1" applyFill="1" applyBorder="1" applyAlignment="1">
      <alignment horizontal="center" vertical="center" wrapText="1"/>
      <protection/>
    </xf>
    <xf numFmtId="0" fontId="2" fillId="2" borderId="16" xfId="22" applyFont="1" applyFill="1" applyBorder="1" applyAlignment="1">
      <alignment horizontal="center" vertical="center" wrapText="1"/>
      <protection/>
    </xf>
    <xf numFmtId="0" fontId="2" fillId="2" borderId="17" xfId="22" applyFont="1" applyFill="1" applyBorder="1" applyAlignment="1">
      <alignment horizontal="center" vertical="center" wrapText="1"/>
      <protection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0" xfId="0" applyAlignment="1">
      <alignment horizontal="left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9" fontId="0" fillId="6" borderId="12" xfId="0" applyNumberForma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left" wrapText="1"/>
    </xf>
    <xf numFmtId="0" fontId="0" fillId="0" borderId="5" xfId="0" applyBorder="1" applyAlignment="1">
      <alignment horizontal="left"/>
    </xf>
    <xf numFmtId="164" fontId="0" fillId="0" borderId="4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0" fillId="5" borderId="7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9" fontId="0" fillId="0" borderId="8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표준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="60" workbookViewId="0" topLeftCell="A1">
      <selection activeCell="J36" sqref="J36"/>
    </sheetView>
  </sheetViews>
  <sheetFormatPr defaultColWidth="9.140625" defaultRowHeight="12.75"/>
  <cols>
    <col min="1" max="1" width="29.140625" style="0" customWidth="1"/>
    <col min="2" max="2" width="29.7109375" style="0" customWidth="1"/>
    <col min="3" max="5" width="10.57421875" style="0" customWidth="1"/>
    <col min="6" max="6" width="12.28125" style="0" customWidth="1"/>
    <col min="7" max="7" width="11.140625" style="0" customWidth="1"/>
    <col min="8" max="8" width="5.140625" style="0" customWidth="1"/>
    <col min="9" max="9" width="13.00390625" style="0" customWidth="1"/>
    <col min="10" max="10" width="52.8515625" style="0" customWidth="1"/>
  </cols>
  <sheetData>
    <row r="1" ht="12.75">
      <c r="A1" s="1" t="s">
        <v>32</v>
      </c>
    </row>
    <row r="2" ht="12.75">
      <c r="A2" t="s">
        <v>22</v>
      </c>
    </row>
    <row r="3" spans="1:4" ht="12.75">
      <c r="A3" t="s">
        <v>31</v>
      </c>
      <c r="D3" s="6"/>
    </row>
    <row r="4" ht="12.75">
      <c r="A4" s="7" t="s">
        <v>23</v>
      </c>
    </row>
    <row r="5" ht="13.5" thickBot="1"/>
    <row r="6" spans="1:3" ht="13.5" thickBot="1">
      <c r="A6" s="33" t="s">
        <v>0</v>
      </c>
      <c r="B6" s="5"/>
      <c r="C6" s="3"/>
    </row>
    <row r="7" spans="1:4" s="4" customFormat="1" ht="13.5" thickBot="1">
      <c r="A7" s="3"/>
      <c r="B7" s="3"/>
      <c r="C7" s="3"/>
      <c r="D7" s="3"/>
    </row>
    <row r="8" spans="1:9" s="4" customFormat="1" ht="21" customHeight="1" thickBot="1">
      <c r="A8" s="34" t="s">
        <v>10</v>
      </c>
      <c r="B8" s="35"/>
      <c r="C8" s="35"/>
      <c r="D8" s="35"/>
      <c r="E8" s="35"/>
      <c r="F8" s="35"/>
      <c r="G8" s="35"/>
      <c r="H8" s="35"/>
      <c r="I8" s="36"/>
    </row>
    <row r="9" spans="1:9" ht="13.5" customHeight="1">
      <c r="A9" s="55" t="s">
        <v>8</v>
      </c>
      <c r="B9" s="52" t="s">
        <v>6</v>
      </c>
      <c r="C9" s="52"/>
      <c r="D9" s="52"/>
      <c r="E9" s="52"/>
      <c r="F9" s="52" t="s">
        <v>30</v>
      </c>
      <c r="G9" s="52" t="s">
        <v>4</v>
      </c>
      <c r="H9" s="62" t="s">
        <v>20</v>
      </c>
      <c r="I9" s="37" t="s">
        <v>25</v>
      </c>
    </row>
    <row r="10" spans="1:9" ht="28.5" customHeight="1">
      <c r="A10" s="56"/>
      <c r="B10" s="60" t="s">
        <v>1</v>
      </c>
      <c r="C10" s="59" t="s">
        <v>7</v>
      </c>
      <c r="D10" s="59"/>
      <c r="E10" s="59"/>
      <c r="F10" s="53"/>
      <c r="G10" s="53"/>
      <c r="H10" s="63"/>
      <c r="I10" s="38"/>
    </row>
    <row r="11" spans="1:10" s="2" customFormat="1" ht="15.75" customHeight="1" thickBot="1">
      <c r="A11" s="8"/>
      <c r="B11" s="61"/>
      <c r="C11" s="19" t="s">
        <v>2</v>
      </c>
      <c r="D11" s="19" t="s">
        <v>9</v>
      </c>
      <c r="E11" s="19" t="s">
        <v>3</v>
      </c>
      <c r="F11" s="54"/>
      <c r="G11" s="54"/>
      <c r="H11" s="64"/>
      <c r="I11" s="20">
        <v>2012</v>
      </c>
      <c r="J11" s="17">
        <f>IF(OR(I11&lt;1995,I11&gt;2036),"Please choose a value between the years 1995 and 2036","")</f>
      </c>
    </row>
    <row r="12" spans="1:10" ht="24" customHeight="1">
      <c r="A12" s="71" t="s">
        <v>11</v>
      </c>
      <c r="B12" s="18" t="s">
        <v>16</v>
      </c>
      <c r="C12" s="23">
        <v>1</v>
      </c>
      <c r="D12" s="24">
        <v>40</v>
      </c>
      <c r="E12" s="23">
        <v>75</v>
      </c>
      <c r="F12" s="74">
        <f>328*D12^0.426*D13^0.414*D14^0.372</f>
        <v>37115.36292660371</v>
      </c>
      <c r="G12" s="72">
        <v>0.39</v>
      </c>
      <c r="H12" s="65">
        <v>0.76</v>
      </c>
      <c r="I12" s="57">
        <f>F12*VLOOKUP($I$11,$A$35:$B$76,2,FALSE)</f>
        <v>38259.31648964407</v>
      </c>
      <c r="J12" s="6">
        <f aca="true" t="shared" si="0" ref="J12:J27">IF(OR(D12&lt;C12,D12&gt;E12),"* Note: Your cost driver input value is not within the range given","")</f>
      </c>
    </row>
    <row r="13" spans="1:10" ht="24" customHeight="1">
      <c r="A13" s="69"/>
      <c r="B13" s="16" t="s">
        <v>17</v>
      </c>
      <c r="C13" s="25">
        <v>1</v>
      </c>
      <c r="D13" s="26">
        <v>40</v>
      </c>
      <c r="E13" s="25">
        <v>75</v>
      </c>
      <c r="F13" s="50"/>
      <c r="G13" s="68"/>
      <c r="H13" s="66"/>
      <c r="I13" s="45"/>
      <c r="J13" s="6">
        <f t="shared" si="0"/>
      </c>
    </row>
    <row r="14" spans="1:10" ht="24" customHeight="1">
      <c r="A14" s="69"/>
      <c r="B14" s="16" t="s">
        <v>18</v>
      </c>
      <c r="C14" s="25">
        <v>10</v>
      </c>
      <c r="D14" s="26">
        <v>80</v>
      </c>
      <c r="E14" s="25">
        <v>150</v>
      </c>
      <c r="F14" s="50"/>
      <c r="G14" s="68"/>
      <c r="H14" s="66"/>
      <c r="I14" s="45"/>
      <c r="J14" s="6">
        <f t="shared" si="0"/>
      </c>
    </row>
    <row r="15" spans="1:10" ht="24" customHeight="1">
      <c r="A15" s="69" t="s">
        <v>12</v>
      </c>
      <c r="B15" s="16" t="s">
        <v>16</v>
      </c>
      <c r="C15" s="25">
        <v>10</v>
      </c>
      <c r="D15" s="26">
        <v>180</v>
      </c>
      <c r="E15" s="25">
        <v>350</v>
      </c>
      <c r="F15" s="50">
        <f>1163*D15^0.328*D16^0.357*D17^0.092</f>
        <v>103170.57316111338</v>
      </c>
      <c r="G15" s="68">
        <v>0.35</v>
      </c>
      <c r="H15" s="66">
        <v>0.89</v>
      </c>
      <c r="I15" s="46">
        <f>F15*VLOOKUP($I$11,$A$35:$B$76,2,FALSE)</f>
        <v>106350.45166592454</v>
      </c>
      <c r="J15" s="6">
        <f t="shared" si="0"/>
      </c>
    </row>
    <row r="16" spans="1:10" ht="24" customHeight="1">
      <c r="A16" s="69"/>
      <c r="B16" s="16" t="s">
        <v>17</v>
      </c>
      <c r="C16" s="25">
        <v>0.5</v>
      </c>
      <c r="D16" s="26">
        <v>200</v>
      </c>
      <c r="E16" s="25">
        <v>400</v>
      </c>
      <c r="F16" s="50"/>
      <c r="G16" s="68"/>
      <c r="H16" s="66"/>
      <c r="I16" s="58"/>
      <c r="J16" s="6">
        <f t="shared" si="0"/>
      </c>
    </row>
    <row r="17" spans="1:10" ht="24" customHeight="1">
      <c r="A17" s="69"/>
      <c r="B17" s="16" t="s">
        <v>19</v>
      </c>
      <c r="C17" s="25">
        <v>0.1</v>
      </c>
      <c r="D17" s="32">
        <v>16000</v>
      </c>
      <c r="E17" s="31">
        <v>30000</v>
      </c>
      <c r="F17" s="50"/>
      <c r="G17" s="68"/>
      <c r="H17" s="66"/>
      <c r="I17" s="57"/>
      <c r="J17" s="6">
        <f t="shared" si="0"/>
      </c>
    </row>
    <row r="18" spans="1:10" ht="24" customHeight="1">
      <c r="A18" s="69" t="s">
        <v>13</v>
      </c>
      <c r="B18" s="16" t="s">
        <v>16</v>
      </c>
      <c r="C18" s="25">
        <v>10</v>
      </c>
      <c r="D18" s="26">
        <v>30</v>
      </c>
      <c r="E18" s="25">
        <v>50</v>
      </c>
      <c r="F18" s="50">
        <f>23620*D18^0.284*D19^0.325*D20^0.09*D21^-1.296</f>
        <v>67962.60504910118</v>
      </c>
      <c r="G18" s="68">
        <v>0.37</v>
      </c>
      <c r="H18" s="66">
        <v>0.88</v>
      </c>
      <c r="I18" s="45">
        <f>F18*VLOOKUP($I$11,$A$35:$B$76,2,FALSE)</f>
        <v>70057.31888372455</v>
      </c>
      <c r="J18" s="6">
        <f t="shared" si="0"/>
      </c>
    </row>
    <row r="19" spans="1:10" ht="24" customHeight="1">
      <c r="A19" s="69"/>
      <c r="B19" s="16" t="s">
        <v>17</v>
      </c>
      <c r="C19" s="25">
        <v>10</v>
      </c>
      <c r="D19" s="26">
        <v>300</v>
      </c>
      <c r="E19" s="25">
        <v>600</v>
      </c>
      <c r="F19" s="50"/>
      <c r="G19" s="68"/>
      <c r="H19" s="66"/>
      <c r="I19" s="45"/>
      <c r="J19" s="6">
        <f t="shared" si="0"/>
      </c>
    </row>
    <row r="20" spans="1:10" ht="24" customHeight="1">
      <c r="A20" s="69"/>
      <c r="B20" s="16" t="s">
        <v>19</v>
      </c>
      <c r="C20" s="25">
        <v>0.1</v>
      </c>
      <c r="D20" s="26">
        <v>500</v>
      </c>
      <c r="E20" s="31">
        <v>1000</v>
      </c>
      <c r="F20" s="50"/>
      <c r="G20" s="68"/>
      <c r="H20" s="66"/>
      <c r="I20" s="45"/>
      <c r="J20" s="6">
        <f t="shared" si="0"/>
      </c>
    </row>
    <row r="21" spans="1:10" ht="24" customHeight="1">
      <c r="A21" s="69"/>
      <c r="B21" s="16" t="s">
        <v>21</v>
      </c>
      <c r="C21" s="25">
        <v>4</v>
      </c>
      <c r="D21" s="26">
        <v>6</v>
      </c>
      <c r="E21" s="25">
        <v>9</v>
      </c>
      <c r="F21" s="50"/>
      <c r="G21" s="68"/>
      <c r="H21" s="66"/>
      <c r="I21" s="45"/>
      <c r="J21" s="6">
        <f t="shared" si="0"/>
      </c>
    </row>
    <row r="22" spans="1:10" ht="24" customHeight="1">
      <c r="A22" s="69" t="s">
        <v>14</v>
      </c>
      <c r="B22" s="16" t="s">
        <v>16</v>
      </c>
      <c r="C22" s="25">
        <v>1</v>
      </c>
      <c r="D22" s="26">
        <v>20</v>
      </c>
      <c r="E22" s="25">
        <v>40</v>
      </c>
      <c r="F22" s="50">
        <f>980*D22^0.327*D23^0.525*D24^0.171</f>
        <v>26615.340079460366</v>
      </c>
      <c r="G22" s="68">
        <v>0.29</v>
      </c>
      <c r="H22" s="66">
        <v>0.65</v>
      </c>
      <c r="I22" s="45">
        <f>F22*VLOOKUP($I$11,$A$35:$B$76,2,FALSE)</f>
        <v>27435.666508051097</v>
      </c>
      <c r="J22" s="6">
        <f t="shared" si="0"/>
      </c>
    </row>
    <row r="23" spans="1:10" ht="24" customHeight="1">
      <c r="A23" s="69"/>
      <c r="B23" s="16" t="s">
        <v>17</v>
      </c>
      <c r="C23" s="25">
        <v>1</v>
      </c>
      <c r="D23" s="26">
        <v>20</v>
      </c>
      <c r="E23" s="25">
        <v>40</v>
      </c>
      <c r="F23" s="50"/>
      <c r="G23" s="68"/>
      <c r="H23" s="66"/>
      <c r="I23" s="45"/>
      <c r="J23" s="6">
        <f t="shared" si="0"/>
      </c>
    </row>
    <row r="24" spans="1:10" ht="24" customHeight="1">
      <c r="A24" s="69"/>
      <c r="B24" s="16" t="s">
        <v>18</v>
      </c>
      <c r="C24" s="25">
        <v>10</v>
      </c>
      <c r="D24" s="26">
        <v>80</v>
      </c>
      <c r="E24" s="25">
        <v>150</v>
      </c>
      <c r="F24" s="50"/>
      <c r="G24" s="68"/>
      <c r="H24" s="66"/>
      <c r="I24" s="45"/>
      <c r="J24" s="6">
        <f t="shared" si="0"/>
      </c>
    </row>
    <row r="25" spans="1:10" ht="24" customHeight="1">
      <c r="A25" s="69" t="s">
        <v>15</v>
      </c>
      <c r="B25" s="16" t="s">
        <v>16</v>
      </c>
      <c r="C25" s="25">
        <v>0.1</v>
      </c>
      <c r="D25" s="26">
        <v>20</v>
      </c>
      <c r="E25" s="25">
        <v>35</v>
      </c>
      <c r="F25" s="50">
        <f>1130*D25^0.184*D26^0.238*D27^0.274</f>
        <v>9907.99420432666</v>
      </c>
      <c r="G25" s="68">
        <v>0.28</v>
      </c>
      <c r="H25" s="66">
        <v>0.87</v>
      </c>
      <c r="I25" s="45">
        <f>F25*VLOOKUP($I$11,$A$35:$B$76,2,FALSE)</f>
        <v>10213.374089605877</v>
      </c>
      <c r="J25" s="6">
        <f t="shared" si="0"/>
      </c>
    </row>
    <row r="26" spans="1:10" ht="24" customHeight="1">
      <c r="A26" s="69"/>
      <c r="B26" s="16" t="s">
        <v>17</v>
      </c>
      <c r="C26" s="25">
        <v>0.1</v>
      </c>
      <c r="D26" s="26">
        <v>10</v>
      </c>
      <c r="E26" s="25">
        <v>25</v>
      </c>
      <c r="F26" s="50"/>
      <c r="G26" s="68"/>
      <c r="H26" s="66"/>
      <c r="I26" s="45"/>
      <c r="J26" s="6">
        <f t="shared" si="0"/>
      </c>
    </row>
    <row r="27" spans="1:10" ht="24" customHeight="1" thickBot="1">
      <c r="A27" s="70"/>
      <c r="B27" s="21" t="s">
        <v>18</v>
      </c>
      <c r="C27" s="27">
        <v>1</v>
      </c>
      <c r="D27" s="28">
        <v>50</v>
      </c>
      <c r="E27" s="27">
        <v>100</v>
      </c>
      <c r="F27" s="51"/>
      <c r="G27" s="73"/>
      <c r="H27" s="67"/>
      <c r="I27" s="46"/>
      <c r="J27" s="6">
        <f t="shared" si="0"/>
      </c>
    </row>
    <row r="28" spans="1:9" ht="24" customHeight="1" thickBot="1">
      <c r="A28" s="22" t="s">
        <v>5</v>
      </c>
      <c r="B28" s="47" t="s">
        <v>24</v>
      </c>
      <c r="C28" s="48"/>
      <c r="D28" s="48"/>
      <c r="E28" s="48"/>
      <c r="F28" s="29">
        <f>SUM(F12:F27)</f>
        <v>244771.8754206053</v>
      </c>
      <c r="G28" s="49" t="s">
        <v>24</v>
      </c>
      <c r="H28" s="49"/>
      <c r="I28" s="30">
        <f>SUM(I12:I27)</f>
        <v>252316.12763695017</v>
      </c>
    </row>
    <row r="31" ht="13.5" thickBot="1"/>
    <row r="32" spans="1:2" ht="12.75">
      <c r="A32" s="39" t="s">
        <v>26</v>
      </c>
      <c r="B32" s="40"/>
    </row>
    <row r="33" spans="1:2" ht="12.75">
      <c r="A33" s="41"/>
      <c r="B33" s="42"/>
    </row>
    <row r="34" spans="1:2" ht="13.5" thickBot="1">
      <c r="A34" s="8" t="s">
        <v>27</v>
      </c>
      <c r="B34" s="9" t="s">
        <v>28</v>
      </c>
    </row>
    <row r="35" spans="1:2" ht="12.75">
      <c r="A35" s="10">
        <v>1995</v>
      </c>
      <c r="B35" s="11">
        <v>0.6605504587155964</v>
      </c>
    </row>
    <row r="36" spans="1:2" ht="12.75">
      <c r="A36" s="12">
        <v>1996</v>
      </c>
      <c r="B36" s="13">
        <v>0.6760127821874035</v>
      </c>
    </row>
    <row r="37" spans="1:2" ht="12.75">
      <c r="A37" s="12">
        <v>1997</v>
      </c>
      <c r="B37" s="13">
        <v>0.6930213380063911</v>
      </c>
    </row>
    <row r="38" spans="1:2" ht="12.75">
      <c r="A38" s="12">
        <v>1998</v>
      </c>
      <c r="B38" s="13">
        <v>0.7126069477373467</v>
      </c>
    </row>
    <row r="39" spans="1:2" ht="12.75">
      <c r="A39" s="12">
        <v>1999</v>
      </c>
      <c r="B39" s="13">
        <v>0.7320894753118236</v>
      </c>
    </row>
    <row r="40" spans="1:2" ht="12.75">
      <c r="A40" s="12">
        <v>2000</v>
      </c>
      <c r="B40" s="13">
        <v>0.7509535099474282</v>
      </c>
    </row>
    <row r="41" spans="1:2" ht="12.75">
      <c r="A41" s="12">
        <v>2001</v>
      </c>
      <c r="B41" s="13">
        <v>0.774765488094011</v>
      </c>
    </row>
    <row r="42" spans="1:2" ht="12.75">
      <c r="A42" s="12">
        <v>2002</v>
      </c>
      <c r="B42" s="13">
        <v>0.7954850015462325</v>
      </c>
    </row>
    <row r="43" spans="1:2" ht="12.75">
      <c r="A43" s="12">
        <v>2003</v>
      </c>
      <c r="B43" s="13">
        <v>0.8224925265436553</v>
      </c>
    </row>
    <row r="44" spans="1:2" ht="12.75">
      <c r="A44" s="12">
        <v>2004</v>
      </c>
      <c r="B44" s="13">
        <v>0.8493969693845995</v>
      </c>
    </row>
    <row r="45" spans="1:2" ht="12.75">
      <c r="A45" s="12">
        <v>2005</v>
      </c>
      <c r="B45" s="13">
        <v>0.8847541490567983</v>
      </c>
    </row>
    <row r="46" spans="1:2" ht="12.75">
      <c r="A46" s="12">
        <v>2006</v>
      </c>
      <c r="B46" s="13">
        <v>0.914029481496753</v>
      </c>
    </row>
    <row r="47" spans="1:2" ht="12.75">
      <c r="A47" s="12">
        <v>2007</v>
      </c>
      <c r="B47" s="13">
        <v>0.9388722812081229</v>
      </c>
    </row>
    <row r="48" spans="1:2" ht="12.75">
      <c r="A48" s="12">
        <v>2008</v>
      </c>
      <c r="B48" s="13">
        <v>0.9663952169879394</v>
      </c>
    </row>
    <row r="49" spans="1:2" ht="12.75">
      <c r="A49" s="12">
        <v>2009</v>
      </c>
      <c r="B49" s="13">
        <v>0.9793835687042572</v>
      </c>
    </row>
    <row r="50" spans="1:2" ht="12.75">
      <c r="A50" s="12">
        <v>2010</v>
      </c>
      <c r="B50" s="13">
        <v>1</v>
      </c>
    </row>
    <row r="51" spans="1:2" ht="12.75">
      <c r="A51" s="12">
        <v>2011</v>
      </c>
      <c r="B51" s="13">
        <v>1.0153592413153283</v>
      </c>
    </row>
    <row r="52" spans="1:2" ht="12.75">
      <c r="A52" s="12">
        <v>2012</v>
      </c>
      <c r="B52" s="13">
        <v>1.0308215647871355</v>
      </c>
    </row>
    <row r="53" spans="1:2" ht="12.75">
      <c r="A53" s="12">
        <v>2013</v>
      </c>
      <c r="B53" s="13">
        <v>1.0515410782393568</v>
      </c>
    </row>
    <row r="54" spans="1:2" ht="12.75">
      <c r="A54" s="12">
        <v>2014</v>
      </c>
      <c r="B54" s="13">
        <v>1.073394495412844</v>
      </c>
    </row>
    <row r="55" spans="1:2" ht="12.75">
      <c r="A55" s="12">
        <v>2015</v>
      </c>
      <c r="B55" s="13">
        <v>1.095763323368725</v>
      </c>
    </row>
    <row r="56" spans="1:2" ht="12.75">
      <c r="A56" s="12">
        <v>2016</v>
      </c>
      <c r="B56" s="13">
        <v>1.119162972889393</v>
      </c>
    </row>
    <row r="57" spans="1:2" ht="12.75">
      <c r="A57" s="12">
        <v>2017</v>
      </c>
      <c r="B57" s="13">
        <v>1.1430780331924544</v>
      </c>
    </row>
    <row r="58" spans="1:2" ht="12.75">
      <c r="A58" s="12">
        <v>2018</v>
      </c>
      <c r="B58" s="13">
        <v>1.1675085042779096</v>
      </c>
    </row>
    <row r="59" spans="1:2" ht="12.75">
      <c r="A59" s="12">
        <v>2019</v>
      </c>
      <c r="B59" s="13">
        <v>1.1924543861457582</v>
      </c>
    </row>
    <row r="60" spans="1:2" ht="12.75">
      <c r="A60" s="12">
        <v>2020</v>
      </c>
      <c r="B60" s="13">
        <v>1.2179156787960004</v>
      </c>
    </row>
    <row r="61" spans="1:2" ht="12.75">
      <c r="A61" s="12">
        <v>2021</v>
      </c>
      <c r="B61" s="13">
        <v>1.2438923822286363</v>
      </c>
    </row>
    <row r="62" spans="1:2" ht="12.75">
      <c r="A62" s="12">
        <v>2022</v>
      </c>
      <c r="B62" s="13">
        <v>1.2703844964436657</v>
      </c>
    </row>
    <row r="63" spans="1:2" ht="12.75">
      <c r="A63" s="12">
        <v>2023</v>
      </c>
      <c r="B63" s="13">
        <v>1.297598185754046</v>
      </c>
    </row>
    <row r="64" spans="1:2" ht="12.75">
      <c r="A64" s="12">
        <v>2024</v>
      </c>
      <c r="B64" s="13">
        <v>1.3252242036903414</v>
      </c>
    </row>
    <row r="65" spans="1:2" ht="12.75">
      <c r="A65" s="12">
        <v>2025</v>
      </c>
      <c r="B65" s="13">
        <v>1.3535717967219874</v>
      </c>
    </row>
    <row r="66" spans="1:2" ht="12.75">
      <c r="A66" s="12">
        <v>2026</v>
      </c>
      <c r="B66" s="13">
        <v>1.3824348005360272</v>
      </c>
    </row>
    <row r="67" spans="1:2" ht="12.75">
      <c r="A67" s="12">
        <v>2027</v>
      </c>
      <c r="B67" s="13">
        <v>1.4120193794454179</v>
      </c>
    </row>
    <row r="68" spans="1:2" ht="12.75">
      <c r="A68" s="12">
        <v>2028</v>
      </c>
      <c r="B68" s="13">
        <v>1.4421193691372025</v>
      </c>
    </row>
    <row r="69" spans="1:2" ht="12.75">
      <c r="A69" s="12">
        <v>2029</v>
      </c>
      <c r="B69" s="13">
        <v>1.4729409339243378</v>
      </c>
    </row>
    <row r="70" spans="1:2" ht="12.75">
      <c r="A70" s="12">
        <v>2030</v>
      </c>
      <c r="B70" s="13">
        <v>1.5043809916503454</v>
      </c>
    </row>
    <row r="71" spans="1:2" ht="12.75">
      <c r="A71" s="12">
        <v>2031</v>
      </c>
      <c r="B71" s="13">
        <v>1.536542624471704</v>
      </c>
    </row>
    <row r="72" spans="1:2" ht="12.75">
      <c r="A72" s="12">
        <v>2032</v>
      </c>
      <c r="B72" s="13">
        <v>1.569322750231935</v>
      </c>
    </row>
    <row r="73" spans="1:2" ht="12.75">
      <c r="A73" s="12">
        <v>2033</v>
      </c>
      <c r="B73" s="13">
        <v>1.6028244510875167</v>
      </c>
    </row>
    <row r="74" spans="1:2" ht="12.75">
      <c r="A74" s="12">
        <v>2034</v>
      </c>
      <c r="B74" s="13">
        <v>1.6370477270384498</v>
      </c>
    </row>
    <row r="75" spans="1:2" ht="12.75">
      <c r="A75" s="12">
        <v>2035</v>
      </c>
      <c r="B75" s="13">
        <v>1.6709617565199464</v>
      </c>
    </row>
    <row r="76" spans="1:2" ht="13.5" thickBot="1">
      <c r="A76" s="14">
        <v>2036</v>
      </c>
      <c r="B76" s="15">
        <v>1.7077620863828473</v>
      </c>
    </row>
    <row r="77" spans="1:2" ht="12.75">
      <c r="A77" s="43" t="s">
        <v>29</v>
      </c>
      <c r="B77" s="43"/>
    </row>
    <row r="78" spans="1:2" ht="12.75">
      <c r="A78" s="44"/>
      <c r="B78" s="44"/>
    </row>
  </sheetData>
  <mergeCells count="38">
    <mergeCell ref="A12:A14"/>
    <mergeCell ref="A18:A21"/>
    <mergeCell ref="A22:A24"/>
    <mergeCell ref="G12:G14"/>
    <mergeCell ref="G22:G24"/>
    <mergeCell ref="F12:F14"/>
    <mergeCell ref="G15:G17"/>
    <mergeCell ref="F18:F21"/>
    <mergeCell ref="F22:F24"/>
    <mergeCell ref="A15:A17"/>
    <mergeCell ref="F15:F17"/>
    <mergeCell ref="A25:A27"/>
    <mergeCell ref="H18:H21"/>
    <mergeCell ref="H22:H24"/>
    <mergeCell ref="H25:H27"/>
    <mergeCell ref="G18:G21"/>
    <mergeCell ref="G25:G27"/>
    <mergeCell ref="I12:I14"/>
    <mergeCell ref="I15:I17"/>
    <mergeCell ref="C10:E10"/>
    <mergeCell ref="B10:B11"/>
    <mergeCell ref="H9:H11"/>
    <mergeCell ref="H12:H14"/>
    <mergeCell ref="H15:H17"/>
    <mergeCell ref="B9:E9"/>
    <mergeCell ref="F9:F11"/>
    <mergeCell ref="G9:G11"/>
    <mergeCell ref="A9:A10"/>
    <mergeCell ref="A8:I8"/>
    <mergeCell ref="I9:I10"/>
    <mergeCell ref="A32:B33"/>
    <mergeCell ref="A77:B78"/>
    <mergeCell ref="I18:I21"/>
    <mergeCell ref="I22:I24"/>
    <mergeCell ref="I25:I27"/>
    <mergeCell ref="B28:E28"/>
    <mergeCell ref="G28:H28"/>
    <mergeCell ref="F25:F27"/>
  </mergeCells>
  <dataValidations count="1">
    <dataValidation type="list" allowBlank="1" showInputMessage="1" showErrorMessage="1" sqref="I11">
      <formula1>$A$35:$A$76</formula1>
    </dataValidation>
  </dataValidations>
  <printOptions/>
  <pageMargins left="0.5" right="0.5" top="0.5" bottom="0.5" header="0" footer="0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AShao</dc:creator>
  <cp:keywords/>
  <dc:description/>
  <cp:lastModifiedBy>Chrism</cp:lastModifiedBy>
  <cp:lastPrinted>2011-08-03T23:24:45Z</cp:lastPrinted>
  <dcterms:created xsi:type="dcterms:W3CDTF">2011-07-13T22:37:22Z</dcterms:created>
  <dcterms:modified xsi:type="dcterms:W3CDTF">2011-08-03T23:24:50Z</dcterms:modified>
  <cp:category/>
  <cp:version/>
  <cp:contentType/>
  <cp:contentStatus/>
</cp:coreProperties>
</file>